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Июнь\02.06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5" l="1"/>
  <c r="P8" i="15"/>
  <c r="O5" i="6" l="1"/>
  <c r="O7" i="15"/>
  <c r="P7" i="15"/>
  <c r="O9" i="15" l="1"/>
  <c r="O4" i="15"/>
  <c r="P9" i="15"/>
  <c r="O10" i="15" l="1"/>
  <c r="Q23" i="3"/>
  <c r="P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U23" i="15"/>
  <c r="T23" i="15"/>
  <c r="S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<sst xmlns="http://schemas.openxmlformats.org/spreadsheetml/2006/main" count="744" uniqueCount="145">
  <si>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</si>
  <si>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</si>
  <si>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</si>
  <si>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</si>
  <si>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</si>
  <si>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</si>
  <si>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</si>
  <si>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</si>
  <si>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</si>
  <si>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</si>
  <si>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</si>
  <si>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</si>
  <si>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</si>
  <si>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</si>
  <si>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</si>
  <si>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</si>
  <si>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</si>
  <si>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</si>
  <si>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</si>
  <si>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</si>
  <si>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</si>
  <si>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</si>
  <si>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</si>
  <si>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</si>
  <si>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</si>
  <si>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</si>
  <si>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</si>
  <si>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</si>
  <si>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</si>
  <si>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</si>
  <si>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</si>
  <si>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</si>
  <si>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</si>
  <si>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</si>
  <si>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</si>
  <si>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</si>
  <si>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</si>
  <si>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</si>
  <si>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</si>
  <si>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</si>
  <si>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</si>
  <si>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</si>
  <si>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</si>
  <si>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</si>
  <si>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</si>
  <si>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</si>
  <si>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</si>
  <si>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</si>
  <si>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</si>
  <si>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</si>
  <si>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</si>
  <si>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</si>
  <si>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</si>
  <si>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</si>
  <si>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</si>
  <si>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</si>
  <si>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</si>
  <si>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</si>
  <si>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</si>
  <si>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</si>
  <si>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</si>
  <si>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</si>
  <si>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</si>
  <si>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</si>
  <si>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</si>
  <si>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</si>
  <si>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</si>
  <si>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</si>
  <si>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</si>
  <si>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</si>
  <si>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</si>
  <si>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</si>
  <si>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</si>
  <si>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</si>
  <si>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</si>
  <si>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</si>
  <si>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</si>
  <si>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</si>
  <si>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</si>
  <si>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</si>
  <si>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</si>
  <si>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</si>
  <si>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</si>
  <si>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</si>
  <si>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</si>
  <si>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</si>
  <si>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</si>
  <si>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</si>
  <si>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</si>
  <si>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</si>
  <si>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</si>
  <si>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</si>
  <si>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</si>
  <si>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</si>
  <si>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</si>
  <si>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</si>
  <si>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</si>
  <si>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</si>
  <si>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</si>
  <si>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</si>
  <si>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</si>
  <si>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</si>
  <si>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</si>
  <si>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</si>
  <si>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</si>
  <si>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</si>
  <si>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</si>
  <si>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</si>
  <si>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</si>
  <si>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</si>
  <si>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</si>
  <si>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</si>
  <si>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</si>
  <si>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</si>
  <si>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</si>
  <si>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</si>
  <si>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</si>
  <si>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</si>
  <si>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</si>
  <si>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</si>
  <si>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</si>
  <si>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</si>
  <si>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</si>
  <si>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</si>
  <si>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</si>
  <si>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</si>
  <si>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</si>
  <si>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</si>
  <si>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</si>
  <si>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</si>
  <si>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</si>
  <si>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</si>
  <si>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</si>
  <si>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</si>
  <si>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</si>
  <si>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</si>
  <si>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</si>
  <si>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</si>
  <si>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</si>
  <si>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</si>
  <si>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</si>
  <si>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</si>
  <si>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- 02.06.23г.)</t>
  </si>
  <si>
    <t>Данные по выданным договорам гарантии в рамках  
первого направления ГП ДКБ 2025
 (отчет за период с 10.05.23г. - 02.06.23г.)</t>
  </si>
  <si>
    <t>Данные по субьектности  с 10.05.2023г. по 02.06.2023г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</si>
</sst>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15079</v>
      </c>
      <c r="K5" s="87">
        <f>'ИТОГО 20-21-22-23гг. '!P5</f>
        <v>92381756741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1.9762583725711255E-2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3948903483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126</v>
      </c>
      <c r="K11" s="87">
        <f>'ИТОГО 20-21-22-23гг. '!P11</f>
        <v>1452434900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7.1428571428571425E-2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127</v>
      </c>
      <c r="K14" s="87">
        <f>'ИТОГО 20-21-22-23гг. '!P14</f>
        <v>1715400000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4456818</v>
      </c>
      <c r="K15" s="207">
        <f>SUM(K3:K14)</f>
        <v>243317935330.85999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3.403773723764354E-4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I1" workbookViewId="0">
      <selection activeCell="K20" sqref="K20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5" width="22.7109375" style="31" customWidth="1"/>
    <col min="16" max="16" width="17.140625" style="30" customWidth="1"/>
    <col min="17" max="17" width="5.42578125" style="31" customWidth="1"/>
    <col min="18" max="18" width="25" style="29" customWidth="1"/>
    <col min="19" max="19" width="9.42578125" style="31" customWidth="1"/>
    <col min="20" max="20" width="22.7109375" style="29" customWidth="1"/>
    <col min="21" max="21" width="25.140625" style="29" customWidth="1"/>
    <col min="22" max="22" width="22.42578125" style="29" customWidth="1"/>
    <col min="23" max="23" width="29" style="29" customWidth="1"/>
    <col min="24" max="16384" width="9.140625" style="29"/>
  </cols>
  <sheetData>
    <row r="1" spans="1:33" s="28" customFormat="1" ht="60.75" customHeight="1" x14ac:dyDescent="0.25">
      <c r="A1" s="247" t="s">
        <v>139</v>
      </c>
      <c r="B1" s="247"/>
      <c r="C1" s="247"/>
      <c r="D1" s="247"/>
      <c r="E1" s="247"/>
      <c r="F1" s="247"/>
      <c r="G1" s="144"/>
      <c r="H1" s="144"/>
      <c r="I1" s="17"/>
      <c r="J1" s="250" t="s">
        <v>142</v>
      </c>
      <c r="K1" s="250"/>
      <c r="L1" s="250"/>
      <c r="M1" s="250"/>
      <c r="N1" s="250"/>
      <c r="O1" s="8"/>
      <c r="P1" s="26"/>
      <c r="Q1" s="27"/>
      <c r="R1" s="247" t="s">
        <v>137</v>
      </c>
      <c r="S1" s="247"/>
      <c r="T1" s="247"/>
      <c r="U1" s="247"/>
    </row>
    <row r="2" spans="1:33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140</v>
      </c>
      <c r="P2" s="243" t="s">
        <v>141</v>
      </c>
      <c r="Q2" s="93" t="s">
        <v>0</v>
      </c>
      <c r="R2" s="93" t="s">
        <v>45</v>
      </c>
      <c r="S2" s="93" t="s">
        <v>16</v>
      </c>
      <c r="T2" s="93" t="s">
        <v>42</v>
      </c>
      <c r="U2" s="93" t="s">
        <v>43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3"/>
      <c r="Q3" s="18">
        <v>1</v>
      </c>
      <c r="R3" s="1" t="s">
        <v>44</v>
      </c>
      <c r="S3" s="18">
        <v>45</v>
      </c>
      <c r="T3" s="15">
        <v>433833000</v>
      </c>
      <c r="U3" s="15">
        <v>368758050</v>
      </c>
    </row>
    <row r="4" spans="1:33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2391</v>
      </c>
      <c r="M4" s="13">
        <v>16590431000</v>
      </c>
      <c r="N4" s="13">
        <v>14101866350</v>
      </c>
      <c r="O4" s="13">
        <f>N4*20%</f>
        <v>2820373270</v>
      </c>
      <c r="P4" s="13">
        <f>N4/M4</f>
        <v>0.85</v>
      </c>
      <c r="Q4" s="18">
        <v>2</v>
      </c>
      <c r="R4" s="1" t="s">
        <v>19</v>
      </c>
      <c r="S4" s="18">
        <v>188</v>
      </c>
      <c r="T4" s="15">
        <v>1248190000</v>
      </c>
      <c r="U4" s="2">
        <v>1060961500</v>
      </c>
    </row>
    <row r="5" spans="1:33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8398133650</v>
      </c>
      <c r="I5" s="9"/>
      <c r="J5" s="35">
        <v>3</v>
      </c>
      <c r="K5" s="3" t="s">
        <v>37</v>
      </c>
      <c r="L5" s="12"/>
      <c r="M5" s="13"/>
      <c r="N5" s="13"/>
      <c r="O5" s="13"/>
      <c r="P5" s="13"/>
      <c r="Q5" s="18">
        <v>3</v>
      </c>
      <c r="R5" s="1" t="s">
        <v>20</v>
      </c>
      <c r="S5" s="18">
        <v>38</v>
      </c>
      <c r="T5" s="2">
        <v>325021000</v>
      </c>
      <c r="U5" s="2">
        <v>276267850</v>
      </c>
    </row>
    <row r="6" spans="1:33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3"/>
      <c r="Q6" s="18">
        <v>4</v>
      </c>
      <c r="R6" s="1" t="s">
        <v>21</v>
      </c>
      <c r="S6" s="18">
        <v>155</v>
      </c>
      <c r="T6" s="2">
        <v>1318473000</v>
      </c>
      <c r="U6" s="2">
        <v>1120702050</v>
      </c>
    </row>
    <row r="7" spans="1:33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>
        <v>3</v>
      </c>
      <c r="M7" s="13">
        <v>33500000</v>
      </c>
      <c r="N7" s="13">
        <v>28475000</v>
      </c>
      <c r="O7" s="13">
        <f>N7*20%</f>
        <v>5695000</v>
      </c>
      <c r="P7" s="13">
        <f>N7/M7</f>
        <v>0.85</v>
      </c>
      <c r="Q7" s="18">
        <v>5</v>
      </c>
      <c r="R7" s="1" t="s">
        <v>22</v>
      </c>
      <c r="S7" s="18">
        <v>96</v>
      </c>
      <c r="T7" s="2">
        <v>766898000</v>
      </c>
      <c r="U7" s="2">
        <v>651863300</v>
      </c>
    </row>
    <row r="8" spans="1:33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1096525000</v>
      </c>
      <c r="I8" s="9"/>
      <c r="J8" s="35">
        <v>6</v>
      </c>
      <c r="K8" s="3" t="s">
        <v>9</v>
      </c>
      <c r="L8" s="12">
        <v>1</v>
      </c>
      <c r="M8" s="13">
        <v>5000000</v>
      </c>
      <c r="N8" s="13">
        <v>4250000</v>
      </c>
      <c r="O8" s="13">
        <f>N8*20%</f>
        <v>850000</v>
      </c>
      <c r="P8" s="13">
        <f>N8/M8</f>
        <v>0.85</v>
      </c>
      <c r="Q8" s="18">
        <v>6</v>
      </c>
      <c r="R8" s="1" t="s">
        <v>23</v>
      </c>
      <c r="S8" s="18">
        <v>270</v>
      </c>
      <c r="T8" s="2">
        <v>1671452000</v>
      </c>
      <c r="U8" s="2">
        <v>1420734200</v>
      </c>
    </row>
    <row r="9" spans="1:33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122</v>
      </c>
      <c r="M9" s="13">
        <v>1630400000</v>
      </c>
      <c r="N9" s="13">
        <v>1385840000</v>
      </c>
      <c r="O9" s="13">
        <f>N9*20%</f>
        <v>277168000</v>
      </c>
      <c r="P9" s="13">
        <f t="shared" ref="P9" si="1">N9/M9</f>
        <v>0.85</v>
      </c>
      <c r="Q9" s="18">
        <v>7</v>
      </c>
      <c r="R9" s="1" t="s">
        <v>24</v>
      </c>
      <c r="S9" s="18">
        <v>116</v>
      </c>
      <c r="T9" s="2">
        <v>727104000</v>
      </c>
      <c r="U9" s="2">
        <v>618038400</v>
      </c>
    </row>
    <row r="10" spans="1:33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114160000</v>
      </c>
      <c r="I10" s="9"/>
      <c r="J10" s="248" t="s">
        <v>18</v>
      </c>
      <c r="K10" s="249"/>
      <c r="L10" s="108">
        <f>SUM(L3:L9)</f>
        <v>2517</v>
      </c>
      <c r="M10" s="109">
        <f>SUM(M3:M9)</f>
        <v>18259331000</v>
      </c>
      <c r="N10" s="109">
        <f>SUM(N3:N9)</f>
        <v>15520431350</v>
      </c>
      <c r="O10" s="109">
        <f>SUM(O3:O9)</f>
        <v>3104086270</v>
      </c>
      <c r="P10" s="13"/>
      <c r="Q10" s="18">
        <v>8</v>
      </c>
      <c r="R10" s="1" t="s">
        <v>25</v>
      </c>
      <c r="S10" s="18">
        <v>112</v>
      </c>
      <c r="T10" s="2">
        <v>945798000</v>
      </c>
      <c r="U10" s="2">
        <v>803928300</v>
      </c>
    </row>
    <row r="11" spans="1:33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8"/>
      <c r="P11" s="14"/>
      <c r="Q11" s="18">
        <v>9</v>
      </c>
      <c r="R11" s="1" t="s">
        <v>26</v>
      </c>
      <c r="S11" s="18">
        <v>53</v>
      </c>
      <c r="T11" s="2">
        <v>495401000</v>
      </c>
      <c r="U11" s="2">
        <v>421090850</v>
      </c>
    </row>
    <row r="12" spans="1:33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O12" s="148"/>
      <c r="Q12" s="18">
        <v>10</v>
      </c>
      <c r="R12" s="1" t="s">
        <v>27</v>
      </c>
      <c r="S12" s="18">
        <v>179</v>
      </c>
      <c r="T12" s="2">
        <v>952458000</v>
      </c>
      <c r="U12" s="2">
        <v>809589300</v>
      </c>
    </row>
    <row r="13" spans="1:33" x14ac:dyDescent="0.25">
      <c r="B13" s="230"/>
      <c r="C13" s="146"/>
      <c r="D13" s="146"/>
      <c r="E13" s="146"/>
      <c r="F13" s="146"/>
      <c r="G13" s="146"/>
      <c r="H13" s="147"/>
      <c r="I13" s="9"/>
      <c r="J13" s="9"/>
      <c r="M13" s="150"/>
      <c r="N13" s="150"/>
      <c r="O13" s="150"/>
      <c r="Q13" s="18">
        <v>11</v>
      </c>
      <c r="R13" s="1" t="s">
        <v>28</v>
      </c>
      <c r="S13" s="18">
        <v>239</v>
      </c>
      <c r="T13" s="2">
        <v>1840984000</v>
      </c>
      <c r="U13" s="2">
        <v>1564836400</v>
      </c>
    </row>
    <row r="14" spans="1:33" x14ac:dyDescent="0.25">
      <c r="G14" s="146"/>
      <c r="H14" s="147"/>
      <c r="I14" s="9"/>
      <c r="J14" s="9"/>
      <c r="K14" s="192" t="s">
        <v>83</v>
      </c>
      <c r="L14" s="29"/>
      <c r="M14" s="150"/>
      <c r="Q14" s="18">
        <v>12</v>
      </c>
      <c r="R14" s="1" t="s">
        <v>29</v>
      </c>
      <c r="S14" s="18">
        <v>89</v>
      </c>
      <c r="T14" s="2">
        <v>703706000</v>
      </c>
      <c r="U14" s="2">
        <v>598150100</v>
      </c>
    </row>
    <row r="15" spans="1:33" x14ac:dyDescent="0.25">
      <c r="G15" s="146"/>
      <c r="H15" s="147"/>
      <c r="I15" s="9"/>
      <c r="J15" s="10"/>
      <c r="K15" s="192"/>
      <c r="N15" s="150"/>
      <c r="O15" s="150"/>
      <c r="Q15" s="18">
        <v>13</v>
      </c>
      <c r="R15" s="1" t="s">
        <v>30</v>
      </c>
      <c r="S15" s="18">
        <v>50</v>
      </c>
      <c r="T15" s="2">
        <v>340303000</v>
      </c>
      <c r="U15" s="2">
        <v>289257550</v>
      </c>
    </row>
    <row r="16" spans="1:33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Q16" s="18">
        <v>14</v>
      </c>
      <c r="R16" s="1" t="s">
        <v>31</v>
      </c>
      <c r="S16" s="18">
        <v>74</v>
      </c>
      <c r="T16" s="2">
        <v>430639000</v>
      </c>
      <c r="U16" s="2">
        <v>366043150</v>
      </c>
    </row>
    <row r="17" spans="1:25" x14ac:dyDescent="0.25">
      <c r="K17" s="192"/>
      <c r="L17" s="31" t="s">
        <v>83</v>
      </c>
      <c r="M17" s="31" t="s">
        <v>83</v>
      </c>
      <c r="N17" s="31" t="s">
        <v>83</v>
      </c>
      <c r="Q17" s="18">
        <v>15</v>
      </c>
      <c r="R17" s="3" t="s">
        <v>113</v>
      </c>
      <c r="S17" s="12">
        <v>13</v>
      </c>
      <c r="T17" s="36">
        <v>92676000</v>
      </c>
      <c r="U17" s="36">
        <v>78774600</v>
      </c>
    </row>
    <row r="18" spans="1:25" x14ac:dyDescent="0.25">
      <c r="C18" s="29" t="s">
        <v>83</v>
      </c>
      <c r="F18" s="150"/>
      <c r="K18" s="192"/>
      <c r="L18" s="31" t="s">
        <v>83</v>
      </c>
      <c r="M18" s="150" t="s">
        <v>83</v>
      </c>
      <c r="Q18" s="18">
        <v>16</v>
      </c>
      <c r="R18" s="3" t="s">
        <v>110</v>
      </c>
      <c r="S18" s="12">
        <v>39</v>
      </c>
      <c r="T18" s="36">
        <v>317440000</v>
      </c>
      <c r="U18" s="36">
        <v>269824000</v>
      </c>
    </row>
    <row r="19" spans="1:25" x14ac:dyDescent="0.25">
      <c r="K19" s="29" t="s">
        <v>83</v>
      </c>
      <c r="M19" s="31" t="s">
        <v>83</v>
      </c>
      <c r="N19" s="31" t="s">
        <v>83</v>
      </c>
      <c r="Q19" s="12">
        <v>17</v>
      </c>
      <c r="R19" s="3" t="s">
        <v>114</v>
      </c>
      <c r="S19" s="12">
        <v>74</v>
      </c>
      <c r="T19" s="36">
        <v>615663000</v>
      </c>
      <c r="U19" s="36">
        <v>523313550</v>
      </c>
    </row>
    <row r="20" spans="1:25" x14ac:dyDescent="0.25">
      <c r="E20" s="179"/>
      <c r="M20" s="150"/>
      <c r="O20" s="31" t="s">
        <v>83</v>
      </c>
      <c r="Q20" s="12">
        <v>18</v>
      </c>
      <c r="R20" s="3" t="s">
        <v>128</v>
      </c>
      <c r="S20" s="12">
        <v>249</v>
      </c>
      <c r="T20" s="36">
        <v>1939682000</v>
      </c>
      <c r="U20" s="36">
        <v>1648729700</v>
      </c>
    </row>
    <row r="21" spans="1:25" x14ac:dyDescent="0.25">
      <c r="E21" s="179"/>
      <c r="K21" s="29" t="s">
        <v>83</v>
      </c>
      <c r="Q21" s="12">
        <v>19</v>
      </c>
      <c r="R21" s="1" t="s">
        <v>33</v>
      </c>
      <c r="S21" s="18">
        <v>159</v>
      </c>
      <c r="T21" s="2">
        <v>1271572000</v>
      </c>
      <c r="U21" s="2">
        <v>1080836200</v>
      </c>
    </row>
    <row r="22" spans="1:25" x14ac:dyDescent="0.25">
      <c r="E22" s="179"/>
      <c r="K22" s="29" t="s">
        <v>83</v>
      </c>
      <c r="M22" s="150"/>
      <c r="P22" s="30" t="s">
        <v>83</v>
      </c>
      <c r="Q22" s="12">
        <v>20</v>
      </c>
      <c r="R22" s="1" t="s">
        <v>32</v>
      </c>
      <c r="S22" s="18">
        <v>207</v>
      </c>
      <c r="T22" s="2">
        <v>1166222000</v>
      </c>
      <c r="U22" s="2">
        <v>991288700</v>
      </c>
    </row>
    <row r="23" spans="1:25" x14ac:dyDescent="0.25">
      <c r="O23" s="31" t="s">
        <v>83</v>
      </c>
      <c r="Q23" s="110"/>
      <c r="R23" s="111" t="s">
        <v>18</v>
      </c>
      <c r="S23" s="112">
        <f>SUM(S3:S22)</f>
        <v>2445</v>
      </c>
      <c r="T23" s="113">
        <f>SUM(T3:T22)</f>
        <v>17603515000</v>
      </c>
      <c r="U23" s="113">
        <f>SUM(U3:U22)</f>
        <v>14962987750</v>
      </c>
    </row>
    <row r="24" spans="1:25" x14ac:dyDescent="0.25">
      <c r="K24" s="34"/>
      <c r="M24" s="31" t="s">
        <v>83</v>
      </c>
      <c r="N24" s="31" t="s">
        <v>83</v>
      </c>
      <c r="Q24" s="19"/>
      <c r="R24" s="30"/>
      <c r="T24" s="34"/>
      <c r="U24" s="34"/>
    </row>
    <row r="25" spans="1:25" x14ac:dyDescent="0.25">
      <c r="A25" s="29"/>
      <c r="D25" s="29"/>
      <c r="E25" s="180"/>
      <c r="F25" s="29"/>
      <c r="K25" s="29" t="s">
        <v>83</v>
      </c>
      <c r="L25" s="31" t="s">
        <v>83</v>
      </c>
      <c r="Q25" s="19"/>
      <c r="R25" s="30"/>
    </row>
    <row r="26" spans="1:25" x14ac:dyDescent="0.25">
      <c r="A26" s="29"/>
      <c r="D26" s="29"/>
      <c r="E26" s="180"/>
      <c r="F26" s="29"/>
      <c r="Q26" s="19" t="s">
        <v>83</v>
      </c>
      <c r="R26" s="29" t="s">
        <v>83</v>
      </c>
    </row>
    <row r="27" spans="1:25" x14ac:dyDescent="0.25">
      <c r="A27" s="29"/>
      <c r="D27" s="29"/>
      <c r="E27" s="29"/>
      <c r="F27" s="29"/>
      <c r="P27" s="30" t="s">
        <v>83</v>
      </c>
    </row>
    <row r="28" spans="1:25" x14ac:dyDescent="0.25">
      <c r="A28" s="29"/>
      <c r="D28" s="29"/>
      <c r="E28" s="29"/>
      <c r="F28" s="29"/>
      <c r="M28" s="31" t="s">
        <v>83</v>
      </c>
    </row>
    <row r="29" spans="1:25" x14ac:dyDescent="0.25">
      <c r="A29" s="29"/>
      <c r="D29" s="29"/>
      <c r="E29" s="29"/>
      <c r="F29" s="29"/>
      <c r="R29" s="29" t="s">
        <v>83</v>
      </c>
    </row>
    <row r="30" spans="1:25" x14ac:dyDescent="0.25">
      <c r="A30" s="29"/>
      <c r="D30" s="29"/>
      <c r="E30" s="29"/>
      <c r="F30" s="29"/>
      <c r="R30" s="29" t="s">
        <v>83</v>
      </c>
    </row>
    <row r="31" spans="1:25" x14ac:dyDescent="0.25">
      <c r="G31" s="29"/>
      <c r="H31" s="29"/>
      <c r="P31" s="30" t="s">
        <v>83</v>
      </c>
    </row>
    <row r="32" spans="1:25" x14ac:dyDescent="0.25">
      <c r="G32" s="29"/>
      <c r="H32" s="29"/>
      <c r="Y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R1:U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zoomScale="90" zoomScaleNormal="80" zoomScaleSheetLayoutView="90" workbookViewId="0">
      <selection activeCell="F17" sqref="F17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142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2391</v>
      </c>
      <c r="M5" s="239">
        <v>16590431000</v>
      </c>
      <c r="N5" s="239">
        <v>14101866350</v>
      </c>
      <c r="O5" s="187">
        <f t="shared" si="0"/>
        <v>15079</v>
      </c>
      <c r="P5" s="87">
        <f t="shared" si="1"/>
        <v>92381756741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3</v>
      </c>
      <c r="M9" s="239">
        <v>33500000</v>
      </c>
      <c r="N9" s="239">
        <v>28475000</v>
      </c>
      <c r="O9" s="187">
        <v>4420000</v>
      </c>
      <c r="P9" s="87">
        <f t="shared" si="1"/>
        <v>3948903483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>
        <v>1</v>
      </c>
      <c r="M11" s="239">
        <v>5000000</v>
      </c>
      <c r="N11" s="239">
        <v>4250000</v>
      </c>
      <c r="O11" s="187">
        <f t="shared" si="0"/>
        <v>126</v>
      </c>
      <c r="P11" s="87">
        <f t="shared" si="1"/>
        <v>1452434900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122</v>
      </c>
      <c r="M14" s="239">
        <v>1630400000</v>
      </c>
      <c r="N14" s="239">
        <v>1385840000</v>
      </c>
      <c r="O14" s="187">
        <f t="shared" si="0"/>
        <v>127</v>
      </c>
      <c r="P14" s="87">
        <f t="shared" si="1"/>
        <v>1715400000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2517</v>
      </c>
      <c r="M15" s="115">
        <f t="shared" si="5"/>
        <v>18259331000</v>
      </c>
      <c r="N15" s="115">
        <f>SUM(N3:N14)</f>
        <v>15520431350</v>
      </c>
      <c r="O15" s="188">
        <f>SUM(O3:O14)</f>
        <v>4456818</v>
      </c>
      <c r="P15" s="117">
        <f t="shared" ref="P15:Q15" si="6">SUM(P3:P14)</f>
        <v>243317935330.85999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138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45</v>
      </c>
      <c r="M20" s="240">
        <v>433833000</v>
      </c>
      <c r="N20" s="240">
        <v>368758050</v>
      </c>
      <c r="O20" s="189">
        <f>C20+F20+I20+L20</f>
        <v>1014</v>
      </c>
      <c r="P20" s="90">
        <f>D20+G20+J20+M20</f>
        <v>8700912190</v>
      </c>
      <c r="Q20" s="91">
        <f>E20+H20+K20+N20</f>
        <v>7320538283.8500004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188</v>
      </c>
      <c r="M21" s="241">
        <v>1248190000</v>
      </c>
      <c r="N21" s="241">
        <v>1060961500</v>
      </c>
      <c r="O21" s="189">
        <f t="shared" ref="O21:O39" si="8">C21+F21+I21+L21</f>
        <v>3941</v>
      </c>
      <c r="P21" s="90">
        <f t="shared" ref="P21:P39" si="9">D21+G21+J21+M21</f>
        <v>24760837850</v>
      </c>
      <c r="Q21" s="91">
        <f t="shared" ref="Q21:Q39" si="10">E21+H21+K21+N21</f>
        <v>20734640930.199997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38</v>
      </c>
      <c r="M22" s="241">
        <v>325021000</v>
      </c>
      <c r="N22" s="241">
        <v>276267850</v>
      </c>
      <c r="O22" s="189">
        <f t="shared" si="8"/>
        <v>1599</v>
      </c>
      <c r="P22" s="90">
        <f t="shared" si="9"/>
        <v>10303391985</v>
      </c>
      <c r="Q22" s="91">
        <f t="shared" si="10"/>
        <v>8738522596.4599991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155</v>
      </c>
      <c r="M23" s="241">
        <v>1318473000</v>
      </c>
      <c r="N23" s="241">
        <v>1120702050</v>
      </c>
      <c r="O23" s="189">
        <f t="shared" si="8"/>
        <v>1911</v>
      </c>
      <c r="P23" s="90">
        <f t="shared" si="9"/>
        <v>14367154824</v>
      </c>
      <c r="Q23" s="91">
        <f t="shared" si="10"/>
        <v>12159175411.889999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96</v>
      </c>
      <c r="M24" s="241">
        <v>766898000</v>
      </c>
      <c r="N24" s="241">
        <v>651863300</v>
      </c>
      <c r="O24" s="189">
        <f t="shared" si="8"/>
        <v>1853</v>
      </c>
      <c r="P24" s="90">
        <f t="shared" si="9"/>
        <v>11557407145</v>
      </c>
      <c r="Q24" s="91">
        <f t="shared" si="10"/>
        <v>9676798795.3400002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270</v>
      </c>
      <c r="M25" s="241">
        <v>1671452000</v>
      </c>
      <c r="N25" s="241">
        <v>1420734200</v>
      </c>
      <c r="O25" s="189">
        <f t="shared" si="8"/>
        <v>3160</v>
      </c>
      <c r="P25" s="90">
        <f t="shared" si="9"/>
        <v>18201789377</v>
      </c>
      <c r="Q25" s="91">
        <f t="shared" si="10"/>
        <v>15406415945.450001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116</v>
      </c>
      <c r="M26" s="241">
        <v>727104000</v>
      </c>
      <c r="N26" s="241">
        <v>618038400</v>
      </c>
      <c r="O26" s="189">
        <f t="shared" si="8"/>
        <v>1900</v>
      </c>
      <c r="P26" s="90">
        <f t="shared" si="9"/>
        <v>11182332785</v>
      </c>
      <c r="Q26" s="91">
        <f t="shared" si="10"/>
        <v>9437529149.7000008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112</v>
      </c>
      <c r="M27" s="241">
        <v>945798000</v>
      </c>
      <c r="N27" s="241">
        <v>803928300</v>
      </c>
      <c r="O27" s="189">
        <f t="shared" si="8"/>
        <v>2103</v>
      </c>
      <c r="P27" s="90">
        <f t="shared" si="9"/>
        <v>14039895590</v>
      </c>
      <c r="Q27" s="91">
        <f t="shared" si="10"/>
        <v>11847077388.459999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53</v>
      </c>
      <c r="M28" s="241">
        <v>495401000</v>
      </c>
      <c r="N28" s="241">
        <v>421090850</v>
      </c>
      <c r="O28" s="189">
        <f t="shared" si="8"/>
        <v>1448</v>
      </c>
      <c r="P28" s="90">
        <f t="shared" si="9"/>
        <v>10708806271.459999</v>
      </c>
      <c r="Q28" s="91">
        <f t="shared" si="10"/>
        <v>9038205568.7299995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179</v>
      </c>
      <c r="M29" s="241">
        <v>952458000</v>
      </c>
      <c r="N29" s="241">
        <v>809589300</v>
      </c>
      <c r="O29" s="189">
        <f t="shared" si="8"/>
        <v>2783</v>
      </c>
      <c r="P29" s="90">
        <f t="shared" si="9"/>
        <v>14883951350</v>
      </c>
      <c r="Q29" s="91">
        <f t="shared" si="10"/>
        <v>12553553559.970001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239</v>
      </c>
      <c r="M30" s="241">
        <v>1840984000</v>
      </c>
      <c r="N30" s="241">
        <v>1564836400</v>
      </c>
      <c r="O30" s="189">
        <f t="shared" si="8"/>
        <v>2579</v>
      </c>
      <c r="P30" s="90">
        <f t="shared" si="9"/>
        <v>20206233617</v>
      </c>
      <c r="Q30" s="91">
        <f t="shared" si="10"/>
        <v>17069396091.850002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89</v>
      </c>
      <c r="M31" s="241">
        <v>703706000</v>
      </c>
      <c r="N31" s="241">
        <v>598150100</v>
      </c>
      <c r="O31" s="189">
        <f t="shared" si="8"/>
        <v>1418</v>
      </c>
      <c r="P31" s="90">
        <f t="shared" si="9"/>
        <v>9643093623</v>
      </c>
      <c r="Q31" s="91">
        <f t="shared" si="10"/>
        <v>8162220516.79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50</v>
      </c>
      <c r="M32" s="241">
        <v>340303000</v>
      </c>
      <c r="N32" s="241">
        <v>289257550</v>
      </c>
      <c r="O32" s="189">
        <f t="shared" si="8"/>
        <v>851</v>
      </c>
      <c r="P32" s="90">
        <f t="shared" si="9"/>
        <v>6415874111</v>
      </c>
      <c r="Q32" s="91">
        <f t="shared" si="10"/>
        <v>5412398083.0499992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74</v>
      </c>
      <c r="M33" s="241">
        <v>430639000</v>
      </c>
      <c r="N33" s="241">
        <v>366043150</v>
      </c>
      <c r="O33" s="189">
        <f t="shared" si="8"/>
        <v>2329</v>
      </c>
      <c r="P33" s="90">
        <f t="shared" si="9"/>
        <v>11736619713.549999</v>
      </c>
      <c r="Q33" s="91">
        <f t="shared" si="10"/>
        <v>9956866951.3899994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13</v>
      </c>
      <c r="M34" s="241">
        <v>92676000</v>
      </c>
      <c r="N34" s="241">
        <v>78774600</v>
      </c>
      <c r="O34" s="189">
        <f t="shared" si="8"/>
        <v>2442</v>
      </c>
      <c r="P34" s="90">
        <f t="shared" si="9"/>
        <v>13503834881</v>
      </c>
      <c r="Q34" s="91">
        <f t="shared" si="10"/>
        <v>11477471918.75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39</v>
      </c>
      <c r="M35" s="241">
        <v>317440000</v>
      </c>
      <c r="N35" s="241">
        <v>269824000</v>
      </c>
      <c r="O35" s="189">
        <f t="shared" si="8"/>
        <v>2400</v>
      </c>
      <c r="P35" s="90">
        <f t="shared" si="9"/>
        <v>14723314521</v>
      </c>
      <c r="Q35" s="91">
        <f t="shared" si="10"/>
        <v>12489487326.860001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74</v>
      </c>
      <c r="M36" s="242">
        <v>615663000</v>
      </c>
      <c r="N36" s="242">
        <v>523313550</v>
      </c>
      <c r="O36" s="189">
        <f t="shared" si="8"/>
        <v>2524</v>
      </c>
      <c r="P36" s="90">
        <f t="shared" si="9"/>
        <v>19261850534.849998</v>
      </c>
      <c r="Q36" s="91">
        <f t="shared" si="10"/>
        <v>16219922398.299999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249</v>
      </c>
      <c r="M37" s="242">
        <v>1939682000</v>
      </c>
      <c r="N37" s="242">
        <v>1648729700</v>
      </c>
      <c r="O37" s="189">
        <f t="shared" si="8"/>
        <v>484</v>
      </c>
      <c r="P37" s="90">
        <f t="shared" si="9"/>
        <v>4698421178</v>
      </c>
      <c r="Q37" s="91">
        <f t="shared" si="10"/>
        <v>3889277155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159</v>
      </c>
      <c r="M38" s="242">
        <v>1271572000</v>
      </c>
      <c r="N38" s="242">
        <v>1080836200</v>
      </c>
      <c r="O38" s="189">
        <f t="shared" si="8"/>
        <v>275</v>
      </c>
      <c r="P38" s="90">
        <f t="shared" si="9"/>
        <v>2322450980</v>
      </c>
      <c r="Q38" s="91">
        <f t="shared" si="10"/>
        <v>1974083333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207</v>
      </c>
      <c r="M39" s="242">
        <v>1166222000</v>
      </c>
      <c r="N39" s="242">
        <v>991288700</v>
      </c>
      <c r="O39" s="189">
        <f t="shared" si="8"/>
        <v>255</v>
      </c>
      <c r="P39" s="90">
        <f t="shared" si="9"/>
        <v>1616549000</v>
      </c>
      <c r="Q39" s="91">
        <f t="shared" si="10"/>
        <v>1374066650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2445</v>
      </c>
      <c r="M40" s="115">
        <f t="shared" si="12"/>
        <v>17603515000</v>
      </c>
      <c r="N40" s="115">
        <f t="shared" si="12"/>
        <v>14962987750</v>
      </c>
      <c r="O40" s="190">
        <f t="shared" si="12"/>
        <v>37269</v>
      </c>
      <c r="P40" s="190">
        <f t="shared" si="12"/>
        <v>242834721526.85999</v>
      </c>
      <c r="Q40" s="190">
        <f t="shared" si="12"/>
        <v>204937648055.03992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143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1357</v>
      </c>
      <c r="D34" s="50">
        <f t="shared" ref="D34:D41" si="18">C34/O34</f>
        <v>0.56754496026767043</v>
      </c>
      <c r="E34" s="43">
        <v>12171468000</v>
      </c>
      <c r="F34" s="44">
        <v>10345747800</v>
      </c>
      <c r="G34" s="42">
        <v>1034</v>
      </c>
      <c r="H34" s="50">
        <f t="shared" ref="H34:H41" si="19">G34/O34</f>
        <v>0.43245503973232957</v>
      </c>
      <c r="I34" s="43">
        <v>4418963000</v>
      </c>
      <c r="J34" s="44">
        <v>3756118550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2391</v>
      </c>
      <c r="P34" s="52">
        <f t="shared" ref="P34:P36" si="22">E34+I34+K34</f>
        <v>16590431000</v>
      </c>
      <c r="Q34" s="161">
        <f t="shared" ref="Q34:Q36" si="23">F34+J34+N34</f>
        <v>14101866350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>
        <f t="shared" si="18"/>
        <v>0</v>
      </c>
      <c r="E38" s="43"/>
      <c r="F38" s="44"/>
      <c r="G38" s="42">
        <v>1</v>
      </c>
      <c r="H38" s="50">
        <f t="shared" si="19"/>
        <v>1</v>
      </c>
      <c r="I38" s="43">
        <v>5000000</v>
      </c>
      <c r="J38" s="44">
        <v>4250000</v>
      </c>
      <c r="K38" s="45"/>
      <c r="L38" s="51">
        <f t="shared" ref="L38:L41" si="24">K38/O38</f>
        <v>0</v>
      </c>
      <c r="M38" s="46"/>
      <c r="N38" s="47"/>
      <c r="O38" s="55">
        <f t="shared" si="21"/>
        <v>1</v>
      </c>
      <c r="P38" s="52">
        <f>E38+I38+M38</f>
        <v>5000000</v>
      </c>
      <c r="Q38" s="161">
        <f t="shared" ref="Q38:Q41" si="25">F38+J38+N38</f>
        <v>4250000</v>
      </c>
    </row>
    <row r="39" spans="1:17" x14ac:dyDescent="0.25">
      <c r="A39" s="53">
        <v>6</v>
      </c>
      <c r="B39" s="54" t="s">
        <v>7</v>
      </c>
      <c r="C39" s="42">
        <v>3</v>
      </c>
      <c r="D39" s="50">
        <f t="shared" si="18"/>
        <v>1</v>
      </c>
      <c r="E39" s="43">
        <v>33500000</v>
      </c>
      <c r="F39" s="44">
        <v>28475000</v>
      </c>
      <c r="G39" s="42"/>
      <c r="H39" s="50">
        <f t="shared" si="19"/>
        <v>0</v>
      </c>
      <c r="I39" s="43"/>
      <c r="J39" s="44"/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3</v>
      </c>
      <c r="P39" s="52">
        <f>E39+I39+K39</f>
        <v>33500000</v>
      </c>
      <c r="Q39" s="161">
        <f t="shared" si="25"/>
        <v>28475000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99</v>
      </c>
      <c r="D41" s="73">
        <f t="shared" si="18"/>
        <v>0.81147540983606559</v>
      </c>
      <c r="E41" s="74">
        <v>1528800000</v>
      </c>
      <c r="F41" s="75">
        <v>1299480000</v>
      </c>
      <c r="G41" s="72">
        <v>23</v>
      </c>
      <c r="H41" s="73">
        <f t="shared" si="19"/>
        <v>0.18852459016393441</v>
      </c>
      <c r="I41" s="74">
        <v>101600000</v>
      </c>
      <c r="J41" s="75">
        <v>86360000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122</v>
      </c>
      <c r="P41" s="81">
        <f>E41+I41+K41</f>
        <v>1630400000</v>
      </c>
      <c r="Q41" s="162">
        <f t="shared" si="25"/>
        <v>1385840000</v>
      </c>
    </row>
    <row r="42" spans="1:17" ht="15.75" thickBot="1" x14ac:dyDescent="0.3">
      <c r="A42" s="252" t="s">
        <v>18</v>
      </c>
      <c r="B42" s="253"/>
      <c r="C42" s="237">
        <f>SUM(C34:C41)</f>
        <v>1459</v>
      </c>
      <c r="D42" s="127">
        <f>C42/O42</f>
        <v>0.57965832340087409</v>
      </c>
      <c r="E42" s="128">
        <f>SUM(E34:E41)</f>
        <v>13733768000</v>
      </c>
      <c r="F42" s="129">
        <f>SUM(F34:F41)</f>
        <v>11673702800</v>
      </c>
      <c r="G42" s="237">
        <f>SUM(G34:G41)</f>
        <v>1058</v>
      </c>
      <c r="H42" s="127">
        <f>G42/O42</f>
        <v>0.42034167659912597</v>
      </c>
      <c r="I42" s="130">
        <f>SUM(I34:I41)</f>
        <v>4525563000</v>
      </c>
      <c r="J42" s="131">
        <f>SUM(J34:J41)</f>
        <v>3846728550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2517</v>
      </c>
      <c r="P42" s="83">
        <f>E42+I42+M42</f>
        <v>18259331000</v>
      </c>
      <c r="Q42" s="163">
        <f>F42+J42+N42</f>
        <v>15520431350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31" sqref="P31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143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86</v>
      </c>
      <c r="Q4" s="13">
        <v>541679000</v>
      </c>
      <c r="R4" s="13">
        <v>460427150</v>
      </c>
      <c r="S4" s="152"/>
      <c r="T4" s="12">
        <f>D4+J4+P4</f>
        <v>916</v>
      </c>
      <c r="U4" s="13">
        <f>E4+K4+Q4</f>
        <v>4458670677</v>
      </c>
      <c r="V4" s="13">
        <f>F4+L4+R4</f>
        <v>3789870075.5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287</v>
      </c>
      <c r="Q5" s="13">
        <v>2020244000</v>
      </c>
      <c r="R5" s="13">
        <v>1717207400</v>
      </c>
      <c r="S5" s="152"/>
      <c r="T5" s="12">
        <f t="shared" ref="T5:T10" si="0">D5+J5+P5</f>
        <v>1304</v>
      </c>
      <c r="U5" s="13">
        <f>E5+K5+Q5</f>
        <v>7860850332.46</v>
      </c>
      <c r="V5" s="13">
        <f>F5+L5+R5</f>
        <v>6668680041.289999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115</v>
      </c>
      <c r="Q6" s="13">
        <v>933465000</v>
      </c>
      <c r="R6" s="13">
        <v>793445250</v>
      </c>
      <c r="S6" s="152"/>
      <c r="T6" s="12">
        <f t="shared" si="0"/>
        <v>675</v>
      </c>
      <c r="U6" s="13">
        <f t="shared" ref="U6:U10" si="1">E6+K6+Q6</f>
        <v>5619985238</v>
      </c>
      <c r="V6" s="13">
        <f t="shared" ref="V6:V10" si="2">F6+L6+R6</f>
        <v>4761423052.0500002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1008</v>
      </c>
      <c r="Q7" s="13">
        <v>6049832000</v>
      </c>
      <c r="R7" s="13">
        <v>5142357200</v>
      </c>
      <c r="S7" s="152"/>
      <c r="T7" s="12">
        <f t="shared" si="0"/>
        <v>10768</v>
      </c>
      <c r="U7" s="13">
        <f t="shared" si="1"/>
        <v>51320848133.399994</v>
      </c>
      <c r="V7" s="13">
        <f t="shared" si="2"/>
        <v>43565924468.999969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282</v>
      </c>
      <c r="Q8" s="13">
        <v>2719815000</v>
      </c>
      <c r="R8" s="13">
        <v>2311842750</v>
      </c>
      <c r="S8" s="152"/>
      <c r="T8" s="12">
        <f t="shared" si="0"/>
        <v>1591</v>
      </c>
      <c r="U8" s="13">
        <f t="shared" si="1"/>
        <v>14619675602</v>
      </c>
      <c r="V8" s="13">
        <f t="shared" si="2"/>
        <v>12387487999.150002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94</v>
      </c>
      <c r="Q9" s="13">
        <v>875079000</v>
      </c>
      <c r="R9" s="13">
        <v>743817150</v>
      </c>
      <c r="S9" s="152"/>
      <c r="T9" s="12">
        <f t="shared" si="0"/>
        <v>603</v>
      </c>
      <c r="U9" s="13">
        <f t="shared" si="1"/>
        <v>4012054123</v>
      </c>
      <c r="V9" s="13">
        <f t="shared" si="2"/>
        <v>3405111252.5299997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26</v>
      </c>
      <c r="Q10" s="13">
        <v>223219000</v>
      </c>
      <c r="R10" s="13">
        <v>189736150</v>
      </c>
      <c r="S10" s="152"/>
      <c r="T10" s="12">
        <f t="shared" si="0"/>
        <v>135</v>
      </c>
      <c r="U10" s="13">
        <f t="shared" si="1"/>
        <v>833787975</v>
      </c>
      <c r="V10" s="13">
        <f t="shared" si="2"/>
        <v>708719778.39999998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483</v>
      </c>
      <c r="U11" s="13">
        <f t="shared" ref="U11:U20" si="4">E11+K11+Q12</f>
        <v>3738130043</v>
      </c>
      <c r="V11" s="13">
        <f t="shared" ref="V11:V20" si="5">F11+L11+R12</f>
        <v>3165325002.23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76</v>
      </c>
      <c r="Q12" s="13">
        <v>566227000</v>
      </c>
      <c r="R12" s="13">
        <v>481292950</v>
      </c>
      <c r="S12" s="152"/>
      <c r="T12" s="12">
        <f t="shared" si="3"/>
        <v>290</v>
      </c>
      <c r="U12" s="13">
        <f t="shared" si="4"/>
        <v>1818673393</v>
      </c>
      <c r="V12" s="13">
        <f t="shared" si="5"/>
        <v>1545872384.8499999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44</v>
      </c>
      <c r="Q13" s="13">
        <v>447708000</v>
      </c>
      <c r="R13" s="13">
        <v>380551800</v>
      </c>
      <c r="S13" s="152"/>
      <c r="T13" s="12">
        <f t="shared" si="3"/>
        <v>597</v>
      </c>
      <c r="U13" s="13">
        <f t="shared" si="4"/>
        <v>4989556794</v>
      </c>
      <c r="V13" s="13">
        <f t="shared" si="5"/>
        <v>4219580569.29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103</v>
      </c>
      <c r="Q14" s="13">
        <v>951937000</v>
      </c>
      <c r="R14" s="13">
        <v>809146450</v>
      </c>
      <c r="S14" s="152"/>
      <c r="T14" s="12">
        <f t="shared" si="3"/>
        <v>185</v>
      </c>
      <c r="U14" s="13">
        <f t="shared" si="4"/>
        <v>1449661742</v>
      </c>
      <c r="V14" s="13">
        <f t="shared" si="5"/>
        <v>1230487480.7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48</v>
      </c>
      <c r="Q15" s="13">
        <v>387207000</v>
      </c>
      <c r="R15" s="13">
        <v>329125950</v>
      </c>
      <c r="S15" s="152"/>
      <c r="T15" s="12">
        <f t="shared" si="3"/>
        <v>136</v>
      </c>
      <c r="U15" s="13">
        <f t="shared" si="4"/>
        <v>1234551132</v>
      </c>
      <c r="V15" s="13">
        <f t="shared" si="5"/>
        <v>1035498862.3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26</v>
      </c>
      <c r="Q16" s="13">
        <v>229538000</v>
      </c>
      <c r="R16" s="13">
        <v>195107300</v>
      </c>
      <c r="S16" s="152"/>
      <c r="T16" s="12">
        <f t="shared" si="3"/>
        <v>87</v>
      </c>
      <c r="U16" s="13">
        <f t="shared" si="4"/>
        <v>639248268</v>
      </c>
      <c r="V16" s="13">
        <f t="shared" si="5"/>
        <v>543361027.79999995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24</v>
      </c>
      <c r="Q17" s="13">
        <v>239362000</v>
      </c>
      <c r="R17" s="13">
        <v>203457700</v>
      </c>
      <c r="S17" s="152"/>
      <c r="T17" s="12">
        <f>D17+J17+P18</f>
        <v>1924</v>
      </c>
      <c r="U17" s="13">
        <f t="shared" si="4"/>
        <v>10867756985</v>
      </c>
      <c r="V17" s="13">
        <f t="shared" si="5"/>
        <v>9231370457.5099983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286</v>
      </c>
      <c r="Q18" s="13">
        <v>1969864000</v>
      </c>
      <c r="R18" s="13">
        <v>1674384400</v>
      </c>
      <c r="S18" s="152"/>
      <c r="T18" s="12">
        <f>D18+J18+P19</f>
        <v>54</v>
      </c>
      <c r="U18" s="13">
        <f t="shared" si="4"/>
        <v>447851000</v>
      </c>
      <c r="V18" s="13">
        <f t="shared" si="5"/>
        <v>381310850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11</v>
      </c>
      <c r="Q19" s="13">
        <v>99155000</v>
      </c>
      <c r="R19" s="13">
        <v>84281750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23503</v>
      </c>
      <c r="U22" s="109">
        <f>SUM(U4:U20)</f>
        <v>134271097880.85999</v>
      </c>
      <c r="V22" s="109">
        <f>SUM(V4:V20)</f>
        <v>113930680694.58995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2517</v>
      </c>
      <c r="Q23" s="109">
        <f>SUM(Q4:Q22)</f>
        <v>18259331000</v>
      </c>
      <c r="R23" s="109">
        <f>SUM(R4:R22)</f>
        <v>15520431350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144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1786</v>
      </c>
      <c r="C3" s="2">
        <v>12714189000</v>
      </c>
      <c r="D3" s="2">
        <v>10807060650</v>
      </c>
    </row>
    <row r="4" spans="1:4" x14ac:dyDescent="0.25">
      <c r="A4" s="1" t="s">
        <v>78</v>
      </c>
      <c r="B4" s="1">
        <v>731</v>
      </c>
      <c r="C4" s="2">
        <v>5545142000</v>
      </c>
      <c r="D4" s="2">
        <v>4713370700</v>
      </c>
    </row>
    <row r="5" spans="1:4" x14ac:dyDescent="0.25">
      <c r="A5" s="141" t="s">
        <v>18</v>
      </c>
      <c r="B5" s="140">
        <f>SUM(B3:B4)</f>
        <v>2517</v>
      </c>
      <c r="C5" s="142">
        <f>SUM(C3:C4)</f>
        <v>18259331000</v>
      </c>
      <c r="D5" s="142">
        <f>SUM(D3:D4)</f>
        <v>15520431350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2023-06-05T05:37:59Z</dcterms:modified>
</cp:coreProperties>
</file>